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drive\Spencer Google Drive\Adventures in CRE\ACRE Accelerator\OM Ideas\New OMs\55 Crescent Apartments\"/>
    </mc:Choice>
  </mc:AlternateContent>
  <xr:revisionPtr revIDLastSave="0" documentId="10_ncr:100000_{D9B3717C-7593-4D42-B322-6578076222BE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Direct Cap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2" l="1"/>
  <c r="H44" i="2"/>
  <c r="F46" i="2"/>
  <c r="E46" i="2"/>
  <c r="D46" i="2"/>
  <c r="C46" i="2"/>
  <c r="F42" i="2"/>
  <c r="E42" i="2"/>
  <c r="D42" i="2"/>
  <c r="C42" i="2"/>
  <c r="F43" i="2"/>
  <c r="E43" i="2"/>
  <c r="D43" i="2"/>
  <c r="C43" i="2"/>
  <c r="C40" i="2" l="1"/>
  <c r="C21" i="2"/>
  <c r="C14" i="2"/>
  <c r="D40" i="2"/>
  <c r="D21" i="2"/>
  <c r="D14" i="2"/>
  <c r="D24" i="2" l="1"/>
  <c r="D26" i="2" s="1"/>
  <c r="C24" i="2"/>
  <c r="C26" i="2" s="1"/>
  <c r="H11" i="2" l="1"/>
  <c r="H31" i="2"/>
  <c r="H37" i="2"/>
  <c r="H33" i="2"/>
  <c r="H32" i="2"/>
  <c r="H30" i="2"/>
  <c r="H17" i="2"/>
  <c r="H13" i="2"/>
  <c r="H12" i="2"/>
  <c r="H10" i="2"/>
  <c r="H38" i="2"/>
  <c r="H35" i="2"/>
  <c r="H34" i="2"/>
  <c r="H29" i="2"/>
  <c r="H20" i="2"/>
  <c r="H19" i="2"/>
  <c r="H18" i="2"/>
  <c r="H14" i="2" l="1"/>
  <c r="H21" i="2"/>
  <c r="I21" i="2"/>
  <c r="I14" i="2"/>
  <c r="I24" i="2" l="1"/>
  <c r="F40" i="2"/>
  <c r="E40" i="2"/>
  <c r="F21" i="2"/>
  <c r="E21" i="2"/>
  <c r="F14" i="2"/>
  <c r="E14" i="2"/>
  <c r="H24" i="2" l="1"/>
  <c r="F24" i="2"/>
  <c r="F26" i="2" s="1"/>
  <c r="E24" i="2"/>
  <c r="E26" i="2" s="1"/>
  <c r="I26" i="2" l="1"/>
  <c r="H25" i="2"/>
  <c r="H26" i="2" l="1"/>
  <c r="H39" i="2" l="1"/>
  <c r="I40" i="2"/>
  <c r="I42" i="2" s="1"/>
  <c r="I46" i="2" l="1"/>
  <c r="H40" i="2"/>
  <c r="H46" i="2"/>
  <c r="H42" i="2"/>
</calcChain>
</file>

<file path=xl/sharedStrings.xml><?xml version="1.0" encoding="utf-8"?>
<sst xmlns="http://schemas.openxmlformats.org/spreadsheetml/2006/main" count="48" uniqueCount="47">
  <si>
    <t>INCOME APPROACH - METHOD #1 DIRECT CAPITALIZATION</t>
  </si>
  <si>
    <t>Units</t>
  </si>
  <si>
    <t>Average Unit Size</t>
  </si>
  <si>
    <t>Period</t>
  </si>
  <si>
    <t>Broker</t>
  </si>
  <si>
    <t>Underwriting Notes</t>
  </si>
  <si>
    <t>REVENUE</t>
  </si>
  <si>
    <t>Rental Revenue</t>
  </si>
  <si>
    <t>Market Rent</t>
  </si>
  <si>
    <t>Loss-to-Lease</t>
  </si>
  <si>
    <t>Actual Vacancy &amp; Credit Loss</t>
  </si>
  <si>
    <t>Concessions</t>
  </si>
  <si>
    <t>Total Rental Revenue</t>
  </si>
  <si>
    <t>Other Income</t>
  </si>
  <si>
    <t>RUBS</t>
  </si>
  <si>
    <t>Storage Income</t>
  </si>
  <si>
    <t>Parking Income</t>
  </si>
  <si>
    <t>Total Other Income</t>
  </si>
  <si>
    <t>Effective Gross Revenue</t>
  </si>
  <si>
    <t>Gross Revenue</t>
  </si>
  <si>
    <t>General Vacancy and Credit Loss</t>
  </si>
  <si>
    <t>Total Effective Gross Revenue</t>
  </si>
  <si>
    <t>OPERATING EXPENSES</t>
  </si>
  <si>
    <t>Controllable</t>
  </si>
  <si>
    <t>Repairs and Maintenance</t>
  </si>
  <si>
    <t>Contract Services</t>
  </si>
  <si>
    <t>Turnover</t>
  </si>
  <si>
    <t>Administrative</t>
  </si>
  <si>
    <t>Advertising and Marketing</t>
  </si>
  <si>
    <t>Payroll</t>
  </si>
  <si>
    <t>Utilities</t>
  </si>
  <si>
    <t>Fixed</t>
  </si>
  <si>
    <t>Property Taxes</t>
  </si>
  <si>
    <t>Insurance</t>
  </si>
  <si>
    <t>Property Management</t>
  </si>
  <si>
    <t>Total Operating Expenses</t>
  </si>
  <si>
    <t>NET OPERATING INCOME</t>
  </si>
  <si>
    <t>Pro Forma</t>
  </si>
  <si>
    <t>Total</t>
  </si>
  <si>
    <t>/SF</t>
  </si>
  <si>
    <t>/Unit/Mo</t>
  </si>
  <si>
    <t>Metrics</t>
  </si>
  <si>
    <t>T12</t>
  </si>
  <si>
    <t>Capital Reserve</t>
  </si>
  <si>
    <t>Capital Expenditures</t>
  </si>
  <si>
    <t>Cash Flow from Operations</t>
  </si>
  <si>
    <t>A.CRE ACCELERATOR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</si>
</sst>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#,##0\ &quot;SF&quot;"/>
    <numFmt numFmtId="165" formatCode="_(* #,##0_);_(* \(#,##0\);_(* &quot;-&quot;??_);_(@_)"/>
    <numFmt numFmtId="166" formatCode="0.000%"/>
    <numFmt numFmtId="167" formatCode="_(* #,##0.00000_);_(* \(#,##0.00000\);_(* &quot;-&quot;??_);_(@_)"/>
    <numFmt numFmtId="168" formatCode="0.0%"/>
    <numFmt numFmtId="169" formatCode="_(* #,##0.00_);_(* \(#,##0.00\);_(* &quot;-&quot;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Roboto Bold"/>
    </font>
    <font>
      <sz val="11"/>
      <color theme="1"/>
      <name val="Roboto Bold"/>
    </font>
    <font>
      <sz val="10"/>
      <color theme="1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u/>
      <sz val="10"/>
      <color theme="1" tint="0.499984740745262"/>
      <name val="Calibri"/>
      <family val="2"/>
      <scheme val="minor"/>
    </font>
    <font>
      <u val="singleAccounting"/>
      <sz val="10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3" borderId="0" xfId="0" applyFont="1" applyFill="1"/>
    <xf numFmtId="0" fontId="7" fillId="3" borderId="1" xfId="0" applyFont="1" applyFill="1" applyBorder="1" applyAlignment="1">
      <alignment horizontal="right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165" fontId="4" fillId="0" borderId="0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right"/>
    </xf>
    <xf numFmtId="43" fontId="4" fillId="0" borderId="0" xfId="0" applyNumberFormat="1" applyFont="1"/>
    <xf numFmtId="166" fontId="4" fillId="0" borderId="0" xfId="1" applyNumberFormat="1" applyFont="1" applyBorder="1" applyAlignment="1">
      <alignment horizontal="right"/>
    </xf>
    <xf numFmtId="167" fontId="4" fillId="0" borderId="0" xfId="0" applyNumberFormat="1" applyFont="1"/>
    <xf numFmtId="41" fontId="8" fillId="0" borderId="0" xfId="0" applyNumberFormat="1" applyFont="1" applyBorder="1" applyAlignment="1">
      <alignment horizontal="right"/>
    </xf>
    <xf numFmtId="41" fontId="10" fillId="0" borderId="0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 indent="1"/>
    </xf>
    <xf numFmtId="41" fontId="10" fillId="0" borderId="0" xfId="0" applyNumberFormat="1" applyFont="1" applyBorder="1" applyAlignment="1">
      <alignment horizontal="right" indent="1"/>
    </xf>
    <xf numFmtId="41" fontId="7" fillId="3" borderId="0" xfId="0" applyNumberFormat="1" applyFont="1" applyFill="1" applyBorder="1" applyAlignment="1">
      <alignment horizontal="right"/>
    </xf>
    <xf numFmtId="0" fontId="7" fillId="4" borderId="0" xfId="0" applyFont="1" applyFill="1"/>
    <xf numFmtId="41" fontId="7" fillId="4" borderId="0" xfId="0" applyNumberFormat="1" applyFont="1" applyFill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43" fontId="4" fillId="0" borderId="0" xfId="0" applyNumberFormat="1" applyFont="1" applyAlignment="1">
      <alignment horizontal="right"/>
    </xf>
    <xf numFmtId="3" fontId="4" fillId="6" borderId="0" xfId="0" applyNumberFormat="1" applyFont="1" applyFill="1" applyAlignment="1">
      <alignment horizontal="right"/>
    </xf>
    <xf numFmtId="43" fontId="0" fillId="0" borderId="0" xfId="0" applyNumberFormat="1" applyAlignment="1">
      <alignment horizontal="right"/>
    </xf>
    <xf numFmtId="0" fontId="4" fillId="0" borderId="0" xfId="0" applyNumberFormat="1" applyFont="1"/>
    <xf numFmtId="0" fontId="4" fillId="0" borderId="0" xfId="0" applyNumberFormat="1" applyFont="1" applyAlignment="1">
      <alignment horizontal="left" indent="1"/>
    </xf>
    <xf numFmtId="0" fontId="7" fillId="3" borderId="0" xfId="0" applyNumberFormat="1" applyFont="1" applyFill="1"/>
    <xf numFmtId="0" fontId="7" fillId="4" borderId="0" xfId="0" applyNumberFormat="1" applyFont="1" applyFill="1"/>
    <xf numFmtId="0" fontId="0" fillId="0" borderId="0" xfId="0" applyNumberFormat="1"/>
    <xf numFmtId="0" fontId="0" fillId="0" borderId="0" xfId="0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7" fillId="3" borderId="2" xfId="0" quotePrefix="1" applyFont="1" applyFill="1" applyBorder="1" applyAlignment="1">
      <alignment horizontal="right"/>
    </xf>
    <xf numFmtId="41" fontId="12" fillId="0" borderId="2" xfId="0" applyNumberFormat="1" applyFont="1" applyBorder="1" applyAlignment="1">
      <alignment horizontal="right"/>
    </xf>
    <xf numFmtId="41" fontId="12" fillId="0" borderId="2" xfId="0" applyNumberFormat="1" applyFont="1" applyBorder="1" applyAlignment="1">
      <alignment horizontal="right" indent="1"/>
    </xf>
    <xf numFmtId="41" fontId="13" fillId="0" borderId="2" xfId="0" applyNumberFormat="1" applyFont="1" applyBorder="1" applyAlignment="1">
      <alignment horizontal="right"/>
    </xf>
    <xf numFmtId="10" fontId="5" fillId="5" borderId="0" xfId="0" applyNumberFormat="1" applyFont="1" applyFill="1" applyAlignment="1">
      <alignment horizontal="right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0" xfId="0" quotePrefix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/>
    </xf>
    <xf numFmtId="169" fontId="12" fillId="0" borderId="0" xfId="0" applyNumberFormat="1" applyFont="1" applyBorder="1" applyAlignment="1">
      <alignment horizontal="right"/>
    </xf>
    <xf numFmtId="41" fontId="5" fillId="0" borderId="2" xfId="0" applyNumberFormat="1" applyFont="1" applyBorder="1" applyAlignment="1">
      <alignment horizontal="right"/>
    </xf>
    <xf numFmtId="41" fontId="14" fillId="0" borderId="4" xfId="0" applyNumberFormat="1" applyFont="1" applyBorder="1" applyAlignment="1">
      <alignment horizontal="right"/>
    </xf>
    <xf numFmtId="169" fontId="14" fillId="0" borderId="0" xfId="0" applyNumberFormat="1" applyFont="1" applyBorder="1" applyAlignment="1">
      <alignment horizontal="right"/>
    </xf>
    <xf numFmtId="41" fontId="9" fillId="0" borderId="2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5" fillId="0" borderId="4" xfId="0" applyNumberFormat="1" applyFont="1" applyBorder="1" applyAlignment="1">
      <alignment horizontal="right"/>
    </xf>
    <xf numFmtId="169" fontId="15" fillId="0" borderId="0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 indent="1"/>
    </xf>
    <xf numFmtId="169" fontId="12" fillId="0" borderId="0" xfId="0" applyNumberFormat="1" applyFont="1" applyBorder="1" applyAlignment="1">
      <alignment horizontal="right" indent="1"/>
    </xf>
    <xf numFmtId="41" fontId="15" fillId="0" borderId="4" xfId="0" applyNumberFormat="1" applyFont="1" applyBorder="1" applyAlignment="1">
      <alignment horizontal="right" indent="1"/>
    </xf>
    <xf numFmtId="169" fontId="15" fillId="0" borderId="0" xfId="0" applyNumberFormat="1" applyFont="1" applyBorder="1" applyAlignment="1">
      <alignment horizontal="right" indent="1"/>
    </xf>
    <xf numFmtId="41" fontId="11" fillId="0" borderId="2" xfId="0" applyNumberFormat="1" applyFont="1" applyBorder="1" applyAlignment="1">
      <alignment horizontal="right" indent="1"/>
    </xf>
    <xf numFmtId="41" fontId="13" fillId="3" borderId="4" xfId="0" applyNumberFormat="1" applyFont="1" applyFill="1" applyBorder="1" applyAlignment="1">
      <alignment horizontal="right"/>
    </xf>
    <xf numFmtId="41" fontId="13" fillId="3" borderId="0" xfId="0" applyNumberFormat="1" applyFont="1" applyFill="1" applyBorder="1" applyAlignment="1">
      <alignment horizontal="right"/>
    </xf>
    <xf numFmtId="41" fontId="16" fillId="3" borderId="2" xfId="0" applyNumberFormat="1" applyFont="1" applyFill="1" applyBorder="1" applyAlignment="1">
      <alignment horizontal="right"/>
    </xf>
    <xf numFmtId="41" fontId="13" fillId="4" borderId="4" xfId="0" applyNumberFormat="1" applyFont="1" applyFill="1" applyBorder="1" applyAlignment="1">
      <alignment horizontal="right"/>
    </xf>
    <xf numFmtId="41" fontId="16" fillId="4" borderId="2" xfId="0" applyNumberFormat="1" applyFont="1" applyFill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13" fillId="0" borderId="4" xfId="0" applyNumberFormat="1" applyFont="1" applyBorder="1" applyAlignment="1">
      <alignment horizontal="right"/>
    </xf>
    <xf numFmtId="41" fontId="13" fillId="0" borderId="0" xfId="0" applyNumberFormat="1" applyFont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41" fontId="17" fillId="0" borderId="1" xfId="0" applyNumberFormat="1" applyFont="1" applyBorder="1" applyAlignment="1">
      <alignment horizontal="right"/>
    </xf>
    <xf numFmtId="165" fontId="17" fillId="0" borderId="3" xfId="0" applyNumberFormat="1" applyFont="1" applyBorder="1" applyAlignment="1">
      <alignment horizontal="right"/>
    </xf>
    <xf numFmtId="41" fontId="17" fillId="0" borderId="3" xfId="0" applyNumberFormat="1" applyFont="1" applyBorder="1" applyAlignment="1">
      <alignment horizontal="right"/>
    </xf>
    <xf numFmtId="41" fontId="18" fillId="0" borderId="1" xfId="0" applyNumberFormat="1" applyFont="1" applyBorder="1" applyAlignment="1">
      <alignment horizontal="right"/>
    </xf>
    <xf numFmtId="41" fontId="18" fillId="0" borderId="3" xfId="0" applyNumberFormat="1" applyFont="1" applyBorder="1" applyAlignment="1">
      <alignment horizontal="right"/>
    </xf>
    <xf numFmtId="41" fontId="19" fillId="0" borderId="1" xfId="0" applyNumberFormat="1" applyFont="1" applyBorder="1" applyAlignment="1">
      <alignment horizontal="right"/>
    </xf>
    <xf numFmtId="41" fontId="19" fillId="0" borderId="3" xfId="0" applyNumberFormat="1" applyFont="1" applyBorder="1" applyAlignment="1">
      <alignment horizontal="right"/>
    </xf>
    <xf numFmtId="41" fontId="17" fillId="0" borderId="1" xfId="0" applyNumberFormat="1" applyFont="1" applyBorder="1" applyAlignment="1">
      <alignment horizontal="right" indent="1"/>
    </xf>
    <xf numFmtId="41" fontId="17" fillId="0" borderId="3" xfId="0" applyNumberFormat="1" applyFont="1" applyBorder="1" applyAlignment="1">
      <alignment horizontal="right" indent="1"/>
    </xf>
    <xf numFmtId="41" fontId="19" fillId="0" borderId="1" xfId="0" applyNumberFormat="1" applyFont="1" applyBorder="1" applyAlignment="1">
      <alignment horizontal="right" indent="1"/>
    </xf>
    <xf numFmtId="41" fontId="19" fillId="0" borderId="3" xfId="0" applyNumberFormat="1" applyFont="1" applyBorder="1" applyAlignment="1">
      <alignment horizontal="right" indent="1"/>
    </xf>
    <xf numFmtId="41" fontId="20" fillId="3" borderId="1" xfId="0" applyNumberFormat="1" applyFont="1" applyFill="1" applyBorder="1" applyAlignment="1">
      <alignment horizontal="right"/>
    </xf>
    <xf numFmtId="41" fontId="20" fillId="3" borderId="3" xfId="0" applyNumberFormat="1" applyFont="1" applyFill="1" applyBorder="1" applyAlignment="1">
      <alignment horizontal="right"/>
    </xf>
    <xf numFmtId="41" fontId="20" fillId="4" borderId="1" xfId="0" applyNumberFormat="1" applyFont="1" applyFill="1" applyBorder="1" applyAlignment="1">
      <alignment horizontal="right"/>
    </xf>
    <xf numFmtId="41" fontId="20" fillId="4" borderId="3" xfId="0" applyNumberFormat="1" applyFont="1" applyFill="1" applyBorder="1" applyAlignment="1">
      <alignment horizontal="right"/>
    </xf>
    <xf numFmtId="41" fontId="20" fillId="0" borderId="1" xfId="0" applyNumberFormat="1" applyFont="1" applyBorder="1" applyAlignment="1">
      <alignment horizontal="right"/>
    </xf>
    <xf numFmtId="41" fontId="20" fillId="0" borderId="3" xfId="0" applyNumberFormat="1" applyFont="1" applyBorder="1" applyAlignment="1">
      <alignment horizontal="right"/>
    </xf>
    <xf numFmtId="168" fontId="13" fillId="0" borderId="0" xfId="0" applyNumberFormat="1" applyFont="1" applyBorder="1" applyAlignment="1">
      <alignment horizontal="right"/>
    </xf>
    <xf numFmtId="0" fontId="8" fillId="0" borderId="0" xfId="0" quotePrefix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3"/>
  <sheetViews>
    <sheetView showGridLines="0" tabSelected="1" workbookViewId="0"/>
  </sheetViews>
  <sheetFormatPr defaultRowHeight="15" zeroHeight="1"/>
  <cols>
    <col min="1" max="1" width="3.5703125" customWidth="1"/>
    <col min="2" max="2" width="30" bestFit="1" customWidth="1"/>
    <col min="3" max="3" width="11.42578125" style="1" bestFit="1" customWidth="1"/>
    <col min="4" max="4" width="11.28515625" style="1" bestFit="1" customWidth="1"/>
    <col min="5" max="5" width="11.5703125" style="1" bestFit="1" customWidth="1"/>
    <col min="6" max="6" width="11.28515625" style="1" bestFit="1" customWidth="1"/>
    <col min="7" max="7" width="2.42578125" style="46" customWidth="1"/>
    <col min="8" max="8" width="8.28515625" style="46" bestFit="1" customWidth="1"/>
    <col min="9" max="9" width="11.28515625" style="1" bestFit="1" customWidth="1"/>
    <col min="10" max="10" width="14" bestFit="1" customWidth="1"/>
    <col min="13" max="13" width="9.85546875" customWidth="1"/>
    <col min="14" max="14" width="12.42578125" bestFit="1" customWidth="1"/>
    <col min="15" max="15" width="11.28515625" bestFit="1" customWidth="1"/>
    <col min="16" max="16" width="18.28515625" bestFit="1" customWidth="1"/>
    <col min="17" max="17" width="9.140625" customWidth="1"/>
    <col min="18" max="18" width="14.5703125" bestFit="1" customWidth="1"/>
  </cols>
  <sheetData>
    <row r="1" spans="2:18"/>
    <row r="2" spans="2:18" s="6" customFormat="1" ht="14.25">
      <c r="B2" s="2" t="s">
        <v>0</v>
      </c>
      <c r="C2" s="3"/>
      <c r="D2" s="3"/>
      <c r="E2" s="3"/>
      <c r="F2" s="3"/>
      <c r="G2" s="47"/>
      <c r="H2" s="47"/>
      <c r="I2" s="3"/>
      <c r="J2" s="4"/>
      <c r="K2" s="4"/>
      <c r="L2" s="4"/>
      <c r="M2" s="4"/>
      <c r="N2" s="4"/>
      <c r="O2" s="4"/>
      <c r="P2" s="5" t="s">
        <v>46</v>
      </c>
    </row>
    <row r="3" spans="2:18" s="7" customFormat="1" ht="12.75">
      <c r="C3" s="8"/>
      <c r="D3" s="8"/>
      <c r="E3" s="8"/>
      <c r="F3" s="8"/>
      <c r="G3" s="22"/>
      <c r="H3" s="22"/>
      <c r="I3" s="8"/>
    </row>
    <row r="4" spans="2:18" s="7" customFormat="1" ht="12.75">
      <c r="B4" s="7" t="s">
        <v>1</v>
      </c>
      <c r="C4" s="9">
        <v>370</v>
      </c>
      <c r="D4" s="8"/>
      <c r="E4" s="8"/>
      <c r="F4" s="8"/>
      <c r="G4" s="22"/>
      <c r="H4" s="22"/>
      <c r="I4" s="8"/>
    </row>
    <row r="5" spans="2:18" s="7" customFormat="1" ht="12.75">
      <c r="B5" s="7" t="s">
        <v>2</v>
      </c>
      <c r="C5" s="10">
        <v>775</v>
      </c>
      <c r="D5" s="8"/>
      <c r="E5" s="8"/>
      <c r="F5" s="8"/>
      <c r="G5" s="22"/>
      <c r="H5" s="22"/>
      <c r="I5" s="8"/>
    </row>
    <row r="6" spans="2:18" s="7" customFormat="1" ht="5.0999999999999996" customHeight="1">
      <c r="C6" s="8"/>
      <c r="D6" s="8"/>
      <c r="E6" s="8"/>
      <c r="F6" s="8"/>
      <c r="G6" s="22"/>
      <c r="H6" s="22"/>
      <c r="I6" s="8"/>
    </row>
    <row r="7" spans="2:18" s="13" customFormat="1" ht="15" customHeight="1">
      <c r="B7" s="11" t="s">
        <v>3</v>
      </c>
      <c r="C7" s="12">
        <v>2016</v>
      </c>
      <c r="D7" s="12">
        <v>2017</v>
      </c>
      <c r="E7" s="12" t="s">
        <v>42</v>
      </c>
      <c r="F7" s="53" t="s">
        <v>4</v>
      </c>
      <c r="G7" s="56"/>
      <c r="H7" s="108" t="s">
        <v>37</v>
      </c>
      <c r="I7" s="109"/>
      <c r="J7" s="13" t="s">
        <v>5</v>
      </c>
      <c r="M7" s="14"/>
      <c r="N7" s="14"/>
      <c r="O7" s="15"/>
      <c r="P7" s="15"/>
    </row>
    <row r="8" spans="2:18" s="13" customFormat="1" ht="12.75">
      <c r="B8" s="16" t="s">
        <v>6</v>
      </c>
      <c r="C8" s="17"/>
      <c r="D8" s="17"/>
      <c r="E8" s="17"/>
      <c r="F8" s="54"/>
      <c r="G8" s="57"/>
      <c r="H8" s="58" t="s">
        <v>41</v>
      </c>
      <c r="I8" s="48" t="s">
        <v>38</v>
      </c>
      <c r="J8" s="16"/>
      <c r="K8" s="16"/>
      <c r="L8" s="16"/>
      <c r="M8" s="18"/>
      <c r="N8" s="18"/>
      <c r="O8" s="19"/>
      <c r="P8" s="19"/>
    </row>
    <row r="9" spans="2:18" s="7" customFormat="1" ht="12.75">
      <c r="B9" s="13" t="s">
        <v>7</v>
      </c>
      <c r="C9" s="20"/>
      <c r="D9" s="20"/>
      <c r="E9" s="20"/>
      <c r="F9" s="55"/>
      <c r="G9" s="59"/>
      <c r="H9" s="104" t="s">
        <v>39</v>
      </c>
      <c r="I9" s="60"/>
      <c r="M9" s="21"/>
      <c r="N9" s="21"/>
      <c r="O9" s="22"/>
      <c r="P9" s="22"/>
    </row>
    <row r="10" spans="2:18" s="7" customFormat="1" ht="12.75">
      <c r="B10" s="23" t="s">
        <v>8</v>
      </c>
      <c r="C10" s="85">
        <v>5309488.377253755</v>
      </c>
      <c r="D10" s="85">
        <v>5465698.0268614553</v>
      </c>
      <c r="E10" s="86">
        <v>5626503.4967999998</v>
      </c>
      <c r="F10" s="87">
        <v>5792040</v>
      </c>
      <c r="G10" s="61"/>
      <c r="H10" s="63">
        <f>I10/($C$4*$C$5)/12</f>
        <v>0</v>
      </c>
      <c r="I10" s="64">
        <v>0</v>
      </c>
      <c r="J10" s="41"/>
      <c r="M10" s="24"/>
      <c r="N10" s="24"/>
      <c r="O10" s="25"/>
      <c r="P10" s="26"/>
      <c r="R10" s="27"/>
    </row>
    <row r="11" spans="2:18" s="7" customFormat="1" ht="12.75">
      <c r="B11" s="23" t="s">
        <v>9</v>
      </c>
      <c r="C11" s="86">
        <v>0</v>
      </c>
      <c r="D11" s="86">
        <v>0</v>
      </c>
      <c r="E11" s="86">
        <v>0</v>
      </c>
      <c r="F11" s="88">
        <v>0</v>
      </c>
      <c r="G11" s="62"/>
      <c r="H11" s="63">
        <f t="shared" ref="H11:H13" si="0">I11/($C$4*$C$5)/12</f>
        <v>0</v>
      </c>
      <c r="I11" s="64">
        <v>0</v>
      </c>
      <c r="J11" s="41"/>
      <c r="M11" s="25"/>
      <c r="N11" s="25"/>
      <c r="O11" s="25"/>
      <c r="P11" s="25"/>
      <c r="R11" s="27"/>
    </row>
    <row r="12" spans="2:18" s="7" customFormat="1" ht="12.75">
      <c r="B12" s="23" t="s">
        <v>10</v>
      </c>
      <c r="C12" s="86">
        <v>-284036.41604347574</v>
      </c>
      <c r="D12" s="86">
        <v>-292393.00821835635</v>
      </c>
      <c r="E12" s="86">
        <v>-300995.45841999998</v>
      </c>
      <c r="F12" s="88">
        <v>-309851</v>
      </c>
      <c r="G12" s="62"/>
      <c r="H12" s="63">
        <f t="shared" si="0"/>
        <v>0</v>
      </c>
      <c r="I12" s="64">
        <v>0</v>
      </c>
      <c r="J12" s="41"/>
      <c r="K12" s="28"/>
      <c r="L12" s="28"/>
      <c r="M12" s="105"/>
      <c r="N12" s="25"/>
      <c r="O12" s="25"/>
      <c r="P12" s="25"/>
      <c r="R12" s="27"/>
    </row>
    <row r="13" spans="2:18" s="7" customFormat="1" ht="12.75">
      <c r="B13" s="23" t="s">
        <v>11</v>
      </c>
      <c r="C13" s="89">
        <v>0</v>
      </c>
      <c r="D13" s="89">
        <v>0</v>
      </c>
      <c r="E13" s="89">
        <v>0</v>
      </c>
      <c r="F13" s="90">
        <v>0</v>
      </c>
      <c r="G13" s="65"/>
      <c r="H13" s="66">
        <f t="shared" si="0"/>
        <v>0</v>
      </c>
      <c r="I13" s="67">
        <v>0</v>
      </c>
      <c r="J13" s="41"/>
      <c r="K13" s="29"/>
      <c r="L13" s="29"/>
      <c r="M13" s="30"/>
      <c r="N13" s="30"/>
      <c r="O13" s="30"/>
      <c r="P13" s="30"/>
      <c r="R13" s="27"/>
    </row>
    <row r="14" spans="2:18" s="7" customFormat="1" ht="12.75">
      <c r="B14" s="7" t="s">
        <v>12</v>
      </c>
      <c r="C14" s="86">
        <f>SUM(C10:C13)</f>
        <v>5025451.9612102788</v>
      </c>
      <c r="D14" s="86">
        <f>SUM(D10:D13)</f>
        <v>5173305.0186430989</v>
      </c>
      <c r="E14" s="86">
        <f>SUM(E10:E13)</f>
        <v>5325508.0383799998</v>
      </c>
      <c r="F14" s="88">
        <f t="shared" ref="F14:I14" si="1">SUM(F10:F13)</f>
        <v>5482189</v>
      </c>
      <c r="G14" s="62"/>
      <c r="H14" s="63">
        <f>SUM(H10:H13)</f>
        <v>0</v>
      </c>
      <c r="I14" s="49">
        <f t="shared" si="1"/>
        <v>0</v>
      </c>
      <c r="J14" s="41"/>
      <c r="M14" s="25"/>
      <c r="N14" s="25"/>
      <c r="O14" s="25"/>
      <c r="P14" s="25"/>
    </row>
    <row r="15" spans="2:18" s="7" customFormat="1" ht="5.0999999999999996" customHeight="1">
      <c r="C15" s="86"/>
      <c r="D15" s="86"/>
      <c r="E15" s="86"/>
      <c r="F15" s="88"/>
      <c r="G15" s="62"/>
      <c r="H15" s="68"/>
      <c r="I15" s="64"/>
      <c r="J15" s="41"/>
      <c r="M15" s="25"/>
      <c r="N15" s="25"/>
      <c r="O15" s="25"/>
      <c r="P15" s="25"/>
    </row>
    <row r="16" spans="2:18" s="7" customFormat="1" ht="12.75">
      <c r="B16" s="13" t="s">
        <v>13</v>
      </c>
      <c r="C16" s="86"/>
      <c r="D16" s="86"/>
      <c r="E16" s="86"/>
      <c r="F16" s="88"/>
      <c r="G16" s="62"/>
      <c r="H16" s="68"/>
      <c r="I16" s="64"/>
      <c r="J16" s="41"/>
      <c r="M16" s="25"/>
      <c r="N16" s="25"/>
      <c r="O16" s="25"/>
      <c r="P16" s="25"/>
    </row>
    <row r="17" spans="2:17" s="7" customFormat="1" ht="12.75">
      <c r="B17" s="23" t="s">
        <v>14</v>
      </c>
      <c r="C17" s="86">
        <v>211562.21686770016</v>
      </c>
      <c r="D17" s="86">
        <v>217786.55665695597</v>
      </c>
      <c r="E17" s="86">
        <v>224194.02179999999</v>
      </c>
      <c r="F17" s="88">
        <v>230790</v>
      </c>
      <c r="G17" s="62"/>
      <c r="H17" s="63">
        <f t="shared" ref="H17:H20" si="2">I17/($C$4*$C$5)/12</f>
        <v>0</v>
      </c>
      <c r="I17" s="64">
        <v>0</v>
      </c>
      <c r="J17" s="27"/>
      <c r="K17" s="27"/>
      <c r="M17" s="25"/>
      <c r="N17" s="25"/>
      <c r="O17" s="25"/>
      <c r="P17" s="25"/>
    </row>
    <row r="18" spans="2:17" s="7" customFormat="1" ht="12.75">
      <c r="B18" s="23" t="s">
        <v>13</v>
      </c>
      <c r="C18" s="86">
        <v>154516.77834923324</v>
      </c>
      <c r="D18" s="86">
        <v>159062.79297238399</v>
      </c>
      <c r="E18" s="86">
        <v>163742.5552</v>
      </c>
      <c r="F18" s="88">
        <v>168560</v>
      </c>
      <c r="G18" s="62"/>
      <c r="H18" s="63">
        <f t="shared" si="2"/>
        <v>0</v>
      </c>
      <c r="I18" s="64">
        <v>0</v>
      </c>
      <c r="J18" s="27"/>
      <c r="M18" s="25"/>
      <c r="N18" s="25"/>
      <c r="O18" s="25"/>
      <c r="P18" s="25"/>
    </row>
    <row r="19" spans="2:17" s="7" customFormat="1" ht="12.75">
      <c r="B19" s="23" t="s">
        <v>15</v>
      </c>
      <c r="C19" s="86">
        <v>0</v>
      </c>
      <c r="D19" s="86">
        <v>0</v>
      </c>
      <c r="E19" s="86">
        <v>0</v>
      </c>
      <c r="F19" s="88">
        <v>0</v>
      </c>
      <c r="G19" s="62"/>
      <c r="H19" s="63">
        <f t="shared" si="2"/>
        <v>0</v>
      </c>
      <c r="I19" s="64">
        <v>0</v>
      </c>
      <c r="J19" s="27"/>
      <c r="M19" s="25"/>
      <c r="N19" s="25"/>
      <c r="O19" s="25"/>
      <c r="P19" s="25"/>
    </row>
    <row r="20" spans="2:17" s="7" customFormat="1">
      <c r="B20" s="23" t="s">
        <v>16</v>
      </c>
      <c r="C20" s="91">
        <v>123924.17960784168</v>
      </c>
      <c r="D20" s="91">
        <v>127570.13403866679</v>
      </c>
      <c r="E20" s="91">
        <v>131323.35553999999</v>
      </c>
      <c r="F20" s="92">
        <v>135187</v>
      </c>
      <c r="G20" s="69"/>
      <c r="H20" s="70">
        <f t="shared" si="2"/>
        <v>0</v>
      </c>
      <c r="I20" s="106">
        <v>0</v>
      </c>
      <c r="J20" s="27"/>
      <c r="M20" s="31"/>
      <c r="N20" s="31"/>
      <c r="O20" s="31"/>
      <c r="P20" s="31"/>
    </row>
    <row r="21" spans="2:17" s="7" customFormat="1" ht="12.75">
      <c r="B21" s="7" t="s">
        <v>17</v>
      </c>
      <c r="C21" s="86">
        <f>SUM(C17:C20)</f>
        <v>490003.17482477508</v>
      </c>
      <c r="D21" s="86">
        <f>SUM(D17:D20)</f>
        <v>504419.48366800678</v>
      </c>
      <c r="E21" s="86">
        <f>SUM(E17:E20)</f>
        <v>519259.93253999995</v>
      </c>
      <c r="F21" s="88">
        <f t="shared" ref="F21:I21" si="3">SUM(F17:F20)</f>
        <v>534537</v>
      </c>
      <c r="G21" s="62"/>
      <c r="H21" s="63">
        <f>SUM(H17:H20)</f>
        <v>0</v>
      </c>
      <c r="I21" s="49">
        <f t="shared" si="3"/>
        <v>0</v>
      </c>
      <c r="J21" s="41"/>
      <c r="M21" s="25"/>
      <c r="N21" s="25"/>
      <c r="O21" s="25"/>
      <c r="P21" s="25"/>
    </row>
    <row r="22" spans="2:17" s="7" customFormat="1" ht="5.0999999999999996" customHeight="1">
      <c r="C22" s="86"/>
      <c r="D22" s="86"/>
      <c r="E22" s="86"/>
      <c r="F22" s="88"/>
      <c r="G22" s="62"/>
      <c r="H22" s="68"/>
      <c r="I22" s="64"/>
      <c r="J22" s="41"/>
      <c r="M22" s="25"/>
      <c r="N22" s="25"/>
      <c r="O22" s="25"/>
      <c r="P22" s="25"/>
    </row>
    <row r="23" spans="2:17" s="7" customFormat="1" ht="12.75">
      <c r="B23" s="13" t="s">
        <v>18</v>
      </c>
      <c r="C23" s="86"/>
      <c r="D23" s="86"/>
      <c r="E23" s="86"/>
      <c r="F23" s="88"/>
      <c r="G23" s="62"/>
      <c r="H23" s="68"/>
      <c r="I23" s="64"/>
      <c r="J23" s="41"/>
      <c r="M23" s="25"/>
      <c r="N23" s="25"/>
      <c r="O23" s="25"/>
      <c r="P23" s="25"/>
    </row>
    <row r="24" spans="2:17" s="23" customFormat="1" ht="12.75">
      <c r="B24" s="23" t="s">
        <v>19</v>
      </c>
      <c r="C24" s="93">
        <f>+C21+C14</f>
        <v>5515455.136035054</v>
      </c>
      <c r="D24" s="93">
        <f>+D21+D14</f>
        <v>5677724.5023111058</v>
      </c>
      <c r="E24" s="93">
        <f>+E21+E14</f>
        <v>5844767.9709200002</v>
      </c>
      <c r="F24" s="94">
        <f t="shared" ref="F24:I24" si="4">+F21+F14</f>
        <v>6016726</v>
      </c>
      <c r="G24" s="72"/>
      <c r="H24" s="73">
        <f t="shared" ref="H24:H26" si="5">I24/($C$4*$C$5)/12</f>
        <v>0</v>
      </c>
      <c r="I24" s="50">
        <f t="shared" si="4"/>
        <v>0</v>
      </c>
      <c r="J24" s="42"/>
      <c r="M24" s="32"/>
      <c r="N24" s="32"/>
      <c r="O24" s="32"/>
      <c r="P24" s="32"/>
    </row>
    <row r="25" spans="2:17" s="23" customFormat="1">
      <c r="B25" s="23" t="s">
        <v>20</v>
      </c>
      <c r="C25" s="95">
        <v>0</v>
      </c>
      <c r="D25" s="95">
        <v>0</v>
      </c>
      <c r="E25" s="95">
        <v>0</v>
      </c>
      <c r="F25" s="96">
        <v>0</v>
      </c>
      <c r="G25" s="74"/>
      <c r="H25" s="75">
        <f t="shared" si="5"/>
        <v>0</v>
      </c>
      <c r="I25" s="76">
        <v>0</v>
      </c>
      <c r="J25" s="42"/>
      <c r="M25" s="33"/>
      <c r="N25" s="33"/>
      <c r="O25" s="33"/>
      <c r="P25" s="33"/>
    </row>
    <row r="26" spans="2:17" s="7" customFormat="1" ht="12.75">
      <c r="B26" s="7" t="s">
        <v>21</v>
      </c>
      <c r="C26" s="86">
        <f>SUM(C24:C25)</f>
        <v>5515455.136035054</v>
      </c>
      <c r="D26" s="86">
        <f>SUM(D24:D25)</f>
        <v>5677724.5023111058</v>
      </c>
      <c r="E26" s="86">
        <f>SUM(E24:E25)</f>
        <v>5844767.9709200002</v>
      </c>
      <c r="F26" s="88">
        <f t="shared" ref="F26:I26" si="6">SUM(F24:F25)</f>
        <v>6016726</v>
      </c>
      <c r="G26" s="62"/>
      <c r="H26" s="63">
        <f t="shared" si="5"/>
        <v>0</v>
      </c>
      <c r="I26" s="49">
        <f t="shared" si="6"/>
        <v>0</v>
      </c>
      <c r="J26" s="41"/>
      <c r="M26" s="25"/>
      <c r="N26" s="25"/>
      <c r="O26" s="25"/>
      <c r="P26" s="25"/>
    </row>
    <row r="27" spans="2:17" s="13" customFormat="1" ht="12.75">
      <c r="B27" s="16" t="s">
        <v>22</v>
      </c>
      <c r="C27" s="97"/>
      <c r="D27" s="97"/>
      <c r="E27" s="97"/>
      <c r="F27" s="98"/>
      <c r="G27" s="77"/>
      <c r="H27" s="78"/>
      <c r="I27" s="79"/>
      <c r="J27" s="43"/>
      <c r="K27" s="16"/>
      <c r="L27" s="16"/>
      <c r="M27" s="34"/>
      <c r="N27" s="34"/>
      <c r="O27" s="34"/>
      <c r="P27" s="34"/>
    </row>
    <row r="28" spans="2:17" s="13" customFormat="1" ht="12.75">
      <c r="B28" s="35" t="s">
        <v>23</v>
      </c>
      <c r="C28" s="99"/>
      <c r="D28" s="99"/>
      <c r="E28" s="99"/>
      <c r="F28" s="100"/>
      <c r="G28" s="80"/>
      <c r="H28" s="104" t="s">
        <v>40</v>
      </c>
      <c r="I28" s="81"/>
      <c r="J28" s="44"/>
      <c r="K28" s="35"/>
      <c r="L28" s="35"/>
      <c r="M28" s="36"/>
      <c r="N28" s="36"/>
      <c r="O28" s="36"/>
      <c r="P28" s="36"/>
      <c r="Q28" s="35"/>
    </row>
    <row r="29" spans="2:17" s="7" customFormat="1" ht="12.75">
      <c r="B29" s="23" t="s">
        <v>24</v>
      </c>
      <c r="C29" s="86">
        <v>206254.59853213976</v>
      </c>
      <c r="D29" s="86">
        <v>212322.78368999998</v>
      </c>
      <c r="E29" s="86">
        <v>218569.5</v>
      </c>
      <c r="F29" s="88">
        <v>225000</v>
      </c>
      <c r="G29" s="62"/>
      <c r="H29" s="68">
        <f>I29/$C$4</f>
        <v>0</v>
      </c>
      <c r="I29" s="64">
        <v>0</v>
      </c>
      <c r="J29" s="41"/>
      <c r="M29" s="25"/>
      <c r="N29" s="25"/>
      <c r="O29" s="25"/>
      <c r="P29" s="25"/>
    </row>
    <row r="30" spans="2:17" s="7" customFormat="1" ht="12.75">
      <c r="B30" s="23" t="s">
        <v>25</v>
      </c>
      <c r="C30" s="86">
        <v>0</v>
      </c>
      <c r="D30" s="86">
        <v>0</v>
      </c>
      <c r="E30" s="86">
        <v>0</v>
      </c>
      <c r="F30" s="88">
        <v>0</v>
      </c>
      <c r="G30" s="62"/>
      <c r="H30" s="68">
        <f t="shared" ref="H30:H35" si="7">I30/$C$4</f>
        <v>0</v>
      </c>
      <c r="I30" s="64">
        <v>0</v>
      </c>
      <c r="J30" s="41"/>
      <c r="M30" s="25"/>
      <c r="N30" s="25"/>
      <c r="O30" s="25"/>
      <c r="P30" s="25"/>
    </row>
    <row r="31" spans="2:17" s="7" customFormat="1" ht="12.75">
      <c r="B31" s="23" t="s">
        <v>26</v>
      </c>
      <c r="C31" s="86">
        <v>0</v>
      </c>
      <c r="D31" s="86">
        <v>0</v>
      </c>
      <c r="E31" s="86">
        <v>0</v>
      </c>
      <c r="F31" s="88">
        <v>0</v>
      </c>
      <c r="G31" s="62"/>
      <c r="H31" s="68">
        <f t="shared" si="7"/>
        <v>0</v>
      </c>
      <c r="I31" s="64">
        <v>0</v>
      </c>
      <c r="J31" s="41"/>
      <c r="M31" s="25"/>
      <c r="N31" s="25"/>
      <c r="O31" s="25"/>
      <c r="P31" s="25"/>
    </row>
    <row r="32" spans="2:17" s="7" customFormat="1" ht="12.75">
      <c r="B32" s="23" t="s">
        <v>27</v>
      </c>
      <c r="C32" s="86">
        <v>100377.23795230802</v>
      </c>
      <c r="D32" s="86">
        <v>103330.42139579999</v>
      </c>
      <c r="E32" s="86">
        <v>106370.48999999999</v>
      </c>
      <c r="F32" s="88">
        <v>109500</v>
      </c>
      <c r="G32" s="62"/>
      <c r="H32" s="68">
        <f t="shared" si="7"/>
        <v>0</v>
      </c>
      <c r="I32" s="64">
        <v>0</v>
      </c>
      <c r="J32" s="41"/>
      <c r="M32" s="25"/>
      <c r="N32" s="25"/>
      <c r="O32" s="25"/>
      <c r="P32" s="25"/>
    </row>
    <row r="33" spans="2:16" s="7" customFormat="1" ht="12.75">
      <c r="B33" s="23" t="s">
        <v>28</v>
      </c>
      <c r="C33" s="86">
        <v>90949.111081627765</v>
      </c>
      <c r="D33" s="86">
        <v>93624.911039125989</v>
      </c>
      <c r="E33" s="86">
        <v>96379.435299999997</v>
      </c>
      <c r="F33" s="88">
        <v>99215</v>
      </c>
      <c r="G33" s="62"/>
      <c r="H33" s="68">
        <f t="shared" si="7"/>
        <v>0</v>
      </c>
      <c r="I33" s="64">
        <v>0</v>
      </c>
      <c r="J33" s="41"/>
      <c r="M33" s="25"/>
      <c r="N33" s="25"/>
      <c r="O33" s="25"/>
      <c r="P33" s="25"/>
    </row>
    <row r="34" spans="2:16" s="7" customFormat="1" ht="12.75">
      <c r="B34" s="23" t="s">
        <v>29</v>
      </c>
      <c r="C34" s="86">
        <v>449463.60431150685</v>
      </c>
      <c r="D34" s="86">
        <v>462687.20461953315</v>
      </c>
      <c r="E34" s="86">
        <v>476299.85446</v>
      </c>
      <c r="F34" s="88">
        <v>490313</v>
      </c>
      <c r="G34" s="62"/>
      <c r="H34" s="68">
        <f t="shared" si="7"/>
        <v>0</v>
      </c>
      <c r="I34" s="64">
        <v>0</v>
      </c>
      <c r="J34" s="41"/>
      <c r="M34" s="25"/>
      <c r="N34" s="25"/>
      <c r="O34" s="25"/>
      <c r="P34" s="25"/>
    </row>
    <row r="35" spans="2:16" s="7" customFormat="1" ht="12.75">
      <c r="B35" s="23" t="s">
        <v>30</v>
      </c>
      <c r="C35" s="86">
        <v>273264.42587747046</v>
      </c>
      <c r="D35" s="86">
        <v>281304.09696883993</v>
      </c>
      <c r="E35" s="86">
        <v>289580.30199999997</v>
      </c>
      <c r="F35" s="88">
        <v>298100</v>
      </c>
      <c r="G35" s="62"/>
      <c r="H35" s="68">
        <f t="shared" si="7"/>
        <v>0</v>
      </c>
      <c r="I35" s="64">
        <v>0</v>
      </c>
      <c r="J35" s="41"/>
      <c r="M35" s="25"/>
      <c r="N35" s="25"/>
      <c r="O35" s="25"/>
      <c r="P35" s="25"/>
    </row>
    <row r="36" spans="2:16" s="7" customFormat="1" ht="12.75">
      <c r="B36" s="35" t="s">
        <v>31</v>
      </c>
      <c r="C36" s="86"/>
      <c r="D36" s="86"/>
      <c r="E36" s="86"/>
      <c r="F36" s="88"/>
      <c r="G36" s="62"/>
      <c r="H36" s="68"/>
      <c r="I36" s="64">
        <v>0</v>
      </c>
      <c r="J36" s="41"/>
      <c r="M36" s="25"/>
      <c r="N36" s="25"/>
      <c r="O36" s="25"/>
      <c r="P36" s="25"/>
    </row>
    <row r="37" spans="2:16" s="7" customFormat="1" ht="12.75">
      <c r="B37" s="23" t="s">
        <v>32</v>
      </c>
      <c r="C37" s="86">
        <v>741691.53632157459</v>
      </c>
      <c r="D37" s="86">
        <v>763512.73014923988</v>
      </c>
      <c r="E37" s="86">
        <v>785975.9219999999</v>
      </c>
      <c r="F37" s="88">
        <v>809100</v>
      </c>
      <c r="G37" s="62"/>
      <c r="H37" s="68">
        <f t="shared" ref="H37:H39" si="8">I37/$C$4</f>
        <v>0</v>
      </c>
      <c r="I37" s="64">
        <v>0</v>
      </c>
      <c r="J37" s="41"/>
      <c r="M37" s="25"/>
      <c r="N37" s="25"/>
      <c r="O37" s="25"/>
      <c r="P37" s="25"/>
    </row>
    <row r="38" spans="2:16" s="7" customFormat="1" ht="12.75">
      <c r="B38" s="23" t="s">
        <v>33</v>
      </c>
      <c r="C38" s="86">
        <v>68293.189291752933</v>
      </c>
      <c r="D38" s="86">
        <v>70302.432821799986</v>
      </c>
      <c r="E38" s="86">
        <v>72370.789999999994</v>
      </c>
      <c r="F38" s="88">
        <v>74500</v>
      </c>
      <c r="G38" s="62"/>
      <c r="H38" s="68">
        <f t="shared" si="8"/>
        <v>0</v>
      </c>
      <c r="I38" s="64">
        <v>0</v>
      </c>
      <c r="J38" s="41"/>
      <c r="M38" s="25"/>
      <c r="N38" s="25"/>
      <c r="O38" s="25"/>
      <c r="P38" s="25"/>
    </row>
    <row r="39" spans="2:16" s="7" customFormat="1">
      <c r="B39" s="23" t="s">
        <v>34</v>
      </c>
      <c r="C39" s="91">
        <v>166020.28482469913</v>
      </c>
      <c r="D39" s="91">
        <v>170904.74236138759</v>
      </c>
      <c r="E39" s="91">
        <v>175932.90477999998</v>
      </c>
      <c r="F39" s="92">
        <v>181109</v>
      </c>
      <c r="G39" s="69"/>
      <c r="H39" s="82">
        <f t="shared" si="8"/>
        <v>0</v>
      </c>
      <c r="I39" s="71">
        <v>0</v>
      </c>
      <c r="J39" s="41"/>
      <c r="M39" s="31"/>
      <c r="N39" s="31"/>
      <c r="O39" s="31"/>
      <c r="P39" s="31"/>
    </row>
    <row r="40" spans="2:16" s="13" customFormat="1" ht="12.75">
      <c r="B40" s="13" t="s">
        <v>35</v>
      </c>
      <c r="C40" s="101">
        <f>SUM(C29:C39)</f>
        <v>2096313.9881930796</v>
      </c>
      <c r="D40" s="101">
        <f>SUM(D29:D39)</f>
        <v>2157989.3230457264</v>
      </c>
      <c r="E40" s="101">
        <f>SUM(E29:E39)</f>
        <v>2221479.1985399998</v>
      </c>
      <c r="F40" s="102">
        <f t="shared" ref="F40:I40" si="9">SUM(F29:F39)</f>
        <v>2286837</v>
      </c>
      <c r="G40" s="83"/>
      <c r="H40" s="84">
        <f>SUM(H29:H35,H37:H39)</f>
        <v>0</v>
      </c>
      <c r="I40" s="51">
        <f t="shared" si="9"/>
        <v>0</v>
      </c>
      <c r="J40" s="41"/>
      <c r="M40" s="37"/>
      <c r="N40" s="37"/>
      <c r="O40" s="37"/>
      <c r="P40" s="37"/>
    </row>
    <row r="41" spans="2:16" s="7" customFormat="1" ht="5.0999999999999996" customHeight="1">
      <c r="C41" s="86"/>
      <c r="D41" s="86"/>
      <c r="E41" s="86"/>
      <c r="F41" s="88"/>
      <c r="G41" s="62"/>
      <c r="H41" s="68"/>
      <c r="I41" s="64"/>
      <c r="J41" s="41"/>
      <c r="M41" s="25"/>
      <c r="N41" s="25"/>
      <c r="O41" s="25"/>
      <c r="P41" s="25"/>
    </row>
    <row r="42" spans="2:16" s="13" customFormat="1" ht="12.75">
      <c r="B42" s="13" t="s">
        <v>36</v>
      </c>
      <c r="C42" s="101">
        <f>+C26-C40</f>
        <v>3419141.1478419742</v>
      </c>
      <c r="D42" s="101">
        <f t="shared" ref="D42:F42" si="10">+D26-D40</f>
        <v>3519735.1792653794</v>
      </c>
      <c r="E42" s="101">
        <f t="shared" si="10"/>
        <v>3623288.7723800004</v>
      </c>
      <c r="F42" s="102">
        <f t="shared" si="10"/>
        <v>3729889</v>
      </c>
      <c r="G42" s="83"/>
      <c r="H42" s="103" t="e">
        <f>I42/I26</f>
        <v>#DIV/0!</v>
      </c>
      <c r="I42" s="51">
        <f t="shared" ref="F42:I43" si="11">+I26-I40</f>
        <v>0</v>
      </c>
      <c r="J42" s="41"/>
      <c r="M42" s="37"/>
      <c r="N42" s="37"/>
      <c r="O42" s="37"/>
      <c r="P42" s="37"/>
    </row>
    <row r="43" spans="2:16" ht="5.0999999999999996" customHeight="1">
      <c r="C43" s="101">
        <f>+C27-C41</f>
        <v>0</v>
      </c>
      <c r="D43" s="101">
        <f>+D27-D41</f>
        <v>0</v>
      </c>
      <c r="E43" s="101">
        <f>+E27-E41</f>
        <v>0</v>
      </c>
      <c r="F43" s="102">
        <f t="shared" si="11"/>
        <v>0</v>
      </c>
      <c r="I43" s="64"/>
      <c r="J43" s="41"/>
    </row>
    <row r="44" spans="2:16">
      <c r="B44" s="23" t="s">
        <v>43</v>
      </c>
      <c r="C44" s="86">
        <v>0</v>
      </c>
      <c r="D44" s="86">
        <v>0</v>
      </c>
      <c r="E44" s="86">
        <v>0</v>
      </c>
      <c r="F44" s="88">
        <v>74000</v>
      </c>
      <c r="H44" s="68">
        <f t="shared" ref="H44:H45" si="12">I44/$C$4</f>
        <v>0</v>
      </c>
      <c r="I44" s="64">
        <v>0</v>
      </c>
      <c r="J44" s="41"/>
    </row>
    <row r="45" spans="2:16" ht="16.5">
      <c r="B45" s="23" t="s">
        <v>44</v>
      </c>
      <c r="C45" s="91">
        <v>0</v>
      </c>
      <c r="D45" s="91">
        <v>0</v>
      </c>
      <c r="E45" s="91">
        <v>0</v>
      </c>
      <c r="F45" s="92">
        <v>0</v>
      </c>
      <c r="H45" s="82">
        <f t="shared" si="12"/>
        <v>0</v>
      </c>
      <c r="I45" s="71">
        <v>0</v>
      </c>
      <c r="J45" s="41"/>
    </row>
    <row r="46" spans="2:16">
      <c r="B46" s="13" t="s">
        <v>45</v>
      </c>
      <c r="C46" s="101">
        <f>+C42-C44-C45</f>
        <v>3419141.1478419742</v>
      </c>
      <c r="D46" s="101">
        <f t="shared" ref="D46:F46" si="13">+D42-D44-D45</f>
        <v>3519735.1792653794</v>
      </c>
      <c r="E46" s="101">
        <f t="shared" si="13"/>
        <v>3623288.7723800004</v>
      </c>
      <c r="F46" s="102">
        <f t="shared" si="13"/>
        <v>3655889</v>
      </c>
      <c r="H46" s="84">
        <f>SUM(H35:H41,H43:H45)</f>
        <v>0</v>
      </c>
      <c r="I46" s="51">
        <f t="shared" ref="I46" si="14">+I42-I44-I45</f>
        <v>0</v>
      </c>
      <c r="J46" s="41"/>
    </row>
    <row r="47" spans="2:16">
      <c r="B47" s="13"/>
      <c r="C47" s="107"/>
      <c r="D47" s="107"/>
      <c r="E47" s="107"/>
      <c r="F47" s="107"/>
      <c r="H47" s="84"/>
      <c r="J47" s="45"/>
    </row>
    <row r="48" spans="2:16" s="7" customFormat="1" ht="12.75">
      <c r="C48" s="8"/>
      <c r="D48" s="8"/>
      <c r="E48" s="38"/>
      <c r="F48" s="8"/>
      <c r="G48" s="22"/>
      <c r="H48" s="22"/>
      <c r="I48" s="52"/>
      <c r="J48" s="41"/>
    </row>
    <row r="49" spans="3:10" s="7" customFormat="1" ht="5.0999999999999996" customHeight="1">
      <c r="C49" s="8"/>
      <c r="D49" s="8"/>
      <c r="E49" s="8"/>
      <c r="F49" s="8"/>
      <c r="G49" s="22"/>
      <c r="H49" s="22"/>
      <c r="I49" s="8"/>
      <c r="J49" s="41"/>
    </row>
    <row r="50" spans="3:10" s="7" customFormat="1" ht="12.75">
      <c r="C50" s="8"/>
      <c r="D50" s="8"/>
      <c r="E50" s="38"/>
      <c r="F50" s="8"/>
      <c r="G50" s="22"/>
      <c r="H50" s="22"/>
      <c r="I50" s="39"/>
      <c r="J50" s="41"/>
    </row>
    <row r="51" spans="3:10">
      <c r="E51" s="40"/>
    </row>
    <row r="52" spans="3:10" hidden="1"/>
    <row r="53" spans="3:10" hidden="1"/>
    <row r="54" spans="3:10" hidden="1"/>
    <row r="55" spans="3:10" hidden="1"/>
    <row r="56" spans="3:10" hidden="1"/>
    <row r="57" spans="3:10" hidden="1"/>
    <row r="58" spans="3:10" hidden="1"/>
    <row r="59" spans="3:10" hidden="1"/>
    <row r="60" spans="3:10" hidden="1"/>
    <row r="61" spans="3:10" hidden="1"/>
    <row r="62" spans="3:10" hidden="1"/>
    <row r="63" spans="3:10" hidden="1"/>
  </sheetData>
  <mergeCells count="1">
    <mergeCell ref="H7:I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Spencer Burton</cp:lastModifiedBy>
  <dcterms:created xsi:type="dcterms:W3CDTF">2018-06-11T02:52:26Z</dcterms:created>
  <dcterms:modified xsi:type="dcterms:W3CDTF">2019-01-18T17:45:43Z</dcterms:modified>
</cp:coreProperties>
</file>