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urton\Desktop\"/>
    </mc:Choice>
  </mc:AlternateContent>
  <bookViews>
    <workbookView xWindow="0" yWindow="0" windowWidth="28800" windowHeight="12210"/>
  </bookViews>
  <sheets>
    <sheet name="Occ. Cost" sheetId="1" r:id="rId1"/>
  </sheets>
  <calcPr calcId="171027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F17" i="1"/>
  <c r="K17" i="1"/>
  <c r="E18" i="1"/>
  <c r="F18" i="1"/>
  <c r="K18" i="1"/>
  <c r="E19" i="1"/>
  <c r="E16" i="1"/>
  <c r="E15" i="1"/>
  <c r="E9" i="1"/>
  <c r="E8" i="1"/>
  <c r="E7" i="1"/>
  <c r="E6" i="1"/>
  <c r="J20" i="1"/>
  <c r="I20" i="1"/>
  <c r="H20" i="1"/>
  <c r="D20" i="1"/>
  <c r="F19" i="1"/>
  <c r="F16" i="1"/>
  <c r="F15" i="1"/>
  <c r="F9" i="1"/>
  <c r="F8" i="1"/>
  <c r="F7" i="1"/>
  <c r="F6" i="1"/>
  <c r="H10" i="1"/>
  <c r="I10" i="1"/>
  <c r="D10" i="1"/>
  <c r="G17" i="1" s="1"/>
  <c r="L17" i="1" s="1"/>
  <c r="M17" i="1" s="1"/>
  <c r="J10" i="1"/>
  <c r="K19" i="1"/>
  <c r="K16" i="1"/>
  <c r="K15" i="1"/>
  <c r="K9" i="1"/>
  <c r="K8" i="1"/>
  <c r="K7" i="1"/>
  <c r="K6" i="1"/>
  <c r="M14" i="1"/>
  <c r="L14" i="1"/>
  <c r="K14" i="1"/>
  <c r="J14" i="1"/>
  <c r="M13" i="1"/>
  <c r="L13" i="1"/>
  <c r="K13" i="1"/>
  <c r="J13" i="1"/>
  <c r="G18" i="1" l="1"/>
  <c r="L18" i="1" s="1"/>
  <c r="M18" i="1" s="1"/>
  <c r="K10" i="1"/>
  <c r="F20" i="1"/>
  <c r="G15" i="1"/>
  <c r="L15" i="1" s="1"/>
  <c r="G6" i="1"/>
  <c r="L6" i="1" s="1"/>
  <c r="G16" i="1"/>
  <c r="L16" i="1" s="1"/>
  <c r="G7" i="1"/>
  <c r="L7" i="1" s="1"/>
  <c r="M7" i="1" s="1"/>
  <c r="K20" i="1"/>
  <c r="G9" i="1"/>
  <c r="L9" i="1" s="1"/>
  <c r="M9" i="1" s="1"/>
  <c r="G19" i="1"/>
  <c r="L19" i="1" s="1"/>
  <c r="M19" i="1" s="1"/>
  <c r="E20" i="1"/>
  <c r="G8" i="1"/>
  <c r="L8" i="1" s="1"/>
  <c r="M8" i="1" s="1"/>
  <c r="F10" i="1"/>
  <c r="E10" i="1"/>
  <c r="G20" i="1" l="1"/>
  <c r="M15" i="1"/>
  <c r="L20" i="1"/>
  <c r="M20" i="1" s="1"/>
  <c r="G10" i="1"/>
  <c r="L10" i="1"/>
  <c r="M10" i="1" s="1"/>
  <c r="M16" i="1"/>
  <c r="M6" i="1"/>
</calcChain>
</file>

<file path=xl/sharedStrings.xml><?xml version="1.0" encoding="utf-8"?>
<sst xmlns="http://schemas.openxmlformats.org/spreadsheetml/2006/main" count="44" uniqueCount="32">
  <si>
    <t>Tenant Name</t>
  </si>
  <si>
    <t>Tenant SF</t>
  </si>
  <si>
    <t>Base Rent</t>
  </si>
  <si>
    <t>Cam</t>
  </si>
  <si>
    <t>RE Tax</t>
  </si>
  <si>
    <t>Other</t>
  </si>
  <si>
    <t>Reimbursements</t>
  </si>
  <si>
    <t>Percentage</t>
  </si>
  <si>
    <t>Rent</t>
  </si>
  <si>
    <t>Suite</t>
  </si>
  <si>
    <t>1A</t>
  </si>
  <si>
    <t>1B</t>
  </si>
  <si>
    <t>Whole Thumb Grocery</t>
  </si>
  <si>
    <t>Elm Barrel</t>
  </si>
  <si>
    <t>Crate &amp; Lemons</t>
  </si>
  <si>
    <t>Tenant SF &lt; 20,000</t>
  </si>
  <si>
    <t>Tenant SF &gt; 20,000</t>
  </si>
  <si>
    <t>Bed Kitchen &amp; Stuff</t>
  </si>
  <si>
    <t>Yummiez</t>
  </si>
  <si>
    <t>Game Start</t>
  </si>
  <si>
    <t>Furniture Plus</t>
  </si>
  <si>
    <t>Occupancy</t>
  </si>
  <si>
    <t>Cost</t>
  </si>
  <si>
    <t>Sales</t>
  </si>
  <si>
    <t>Gross</t>
  </si>
  <si>
    <t>PSF</t>
  </si>
  <si>
    <t>Annual Sales</t>
  </si>
  <si>
    <t>Yogi Jewelry</t>
  </si>
  <si>
    <t>Orange</t>
  </si>
  <si>
    <t>Total</t>
  </si>
  <si>
    <t>Cost %</t>
  </si>
  <si>
    <t>TENANT SALES PSF AND OCCUPANCY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</si>
</sst>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&quot;SF&quot;"/>
    <numFmt numFmtId="166" formatCode="#,##0&quot; PSF&quot;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indexed="12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left"/>
    </xf>
    <xf numFmtId="0" fontId="3" fillId="2" borderId="0" xfId="0" applyFont="1" applyFill="1"/>
    <xf numFmtId="0" fontId="4" fillId="2" borderId="0" xfId="0" applyFont="1" applyFill="1"/>
    <xf numFmtId="0" fontId="2" fillId="3" borderId="0" xfId="0" applyFont="1" applyFill="1" applyAlignment="1">
      <alignment horizontal="left"/>
    </xf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4" fillId="4" borderId="0" xfId="0" applyFont="1" applyFill="1"/>
    <xf numFmtId="0" fontId="3" fillId="4" borderId="0" xfId="0" applyFont="1" applyFill="1"/>
    <xf numFmtId="164" fontId="5" fillId="0" borderId="0" xfId="0" applyNumberFormat="1" applyFont="1"/>
    <xf numFmtId="3" fontId="0" fillId="0" borderId="0" xfId="0" applyNumberFormat="1"/>
    <xf numFmtId="3" fontId="5" fillId="0" borderId="0" xfId="0" applyNumberFormat="1" applyFont="1"/>
    <xf numFmtId="0" fontId="5" fillId="0" borderId="0" xfId="0" applyFont="1"/>
    <xf numFmtId="0" fontId="3" fillId="2" borderId="1" xfId="0" applyFont="1" applyFill="1" applyBorder="1"/>
    <xf numFmtId="0" fontId="2" fillId="3" borderId="1" xfId="0" applyFont="1" applyFill="1" applyBorder="1" applyAlignment="1">
      <alignment horizontal="center"/>
    </xf>
    <xf numFmtId="3" fontId="5" fillId="0" borderId="1" xfId="0" applyNumberFormat="1" applyFont="1" applyBorder="1"/>
    <xf numFmtId="166" fontId="6" fillId="0" borderId="0" xfId="0" applyNumberFormat="1" applyFont="1"/>
    <xf numFmtId="0" fontId="0" fillId="5" borderId="0" xfId="0" applyFill="1" applyAlignment="1">
      <alignment horizontal="left"/>
    </xf>
    <xf numFmtId="0" fontId="0" fillId="5" borderId="0" xfId="0" applyFill="1"/>
    <xf numFmtId="166" fontId="6" fillId="5" borderId="0" xfId="0" applyNumberFormat="1" applyFont="1" applyFill="1"/>
    <xf numFmtId="0" fontId="0" fillId="0" borderId="0" xfId="0" applyFill="1" applyAlignment="1">
      <alignment horizontal="left"/>
    </xf>
    <xf numFmtId="0" fontId="0" fillId="0" borderId="0" xfId="0" applyFill="1"/>
    <xf numFmtId="164" fontId="5" fillId="0" borderId="0" xfId="0" applyNumberFormat="1" applyFont="1" applyFill="1"/>
    <xf numFmtId="3" fontId="5" fillId="0" borderId="0" xfId="0" applyNumberFormat="1" applyFont="1" applyFill="1"/>
    <xf numFmtId="3" fontId="5" fillId="0" borderId="1" xfId="0" applyNumberFormat="1" applyFont="1" applyFill="1" applyBorder="1"/>
    <xf numFmtId="166" fontId="6" fillId="0" borderId="0" xfId="0" applyNumberFormat="1" applyFont="1" applyFill="1"/>
    <xf numFmtId="3" fontId="6" fillId="5" borderId="1" xfId="0" applyNumberFormat="1" applyFont="1" applyFill="1" applyBorder="1"/>
    <xf numFmtId="164" fontId="6" fillId="5" borderId="0" xfId="0" applyNumberFormat="1" applyFont="1" applyFill="1"/>
    <xf numFmtId="3" fontId="6" fillId="5" borderId="0" xfId="0" applyNumberFormat="1" applyFont="1" applyFill="1"/>
    <xf numFmtId="3" fontId="0" fillId="5" borderId="0" xfId="0" applyNumberFormat="1" applyFill="1"/>
    <xf numFmtId="10" fontId="0" fillId="0" borderId="0" xfId="0" applyNumberFormat="1"/>
    <xf numFmtId="10" fontId="0" fillId="5" borderId="0" xfId="0" applyNumberFormat="1" applyFill="1"/>
    <xf numFmtId="15" fontId="3" fillId="2" borderId="0" xfId="0" applyNumberFormat="1" applyFont="1" applyFill="1"/>
    <xf numFmtId="0" fontId="5" fillId="0" borderId="0" xfId="0" applyFont="1" applyAlignment="1">
      <alignment horizontal="left"/>
    </xf>
    <xf numFmtId="0" fontId="1" fillId="4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0"/>
  <sheetViews>
    <sheetView showGridLines="0" tabSelected="1" workbookViewId="0"/>
  </sheetViews>
  <sheetFormatPr defaultRowHeight="15" x14ac:dyDescent="0.25"/>
  <cols>
    <col min="1" max="1" width="2.85546875" customWidth="1"/>
    <col min="2" max="2" width="5.5703125" style="1" customWidth="1"/>
    <col min="3" max="3" width="25.28515625" customWidth="1"/>
    <col min="4" max="9" width="11" customWidth="1"/>
    <col min="10" max="10" width="12.7109375" bestFit="1" customWidth="1"/>
    <col min="12" max="13" width="10.42578125" bestFit="1" customWidth="1"/>
  </cols>
  <sheetData>
    <row r="2" spans="2:13" ht="15.75" x14ac:dyDescent="0.25">
      <c r="B2" s="3" t="s">
        <v>31</v>
      </c>
      <c r="C2" s="2"/>
      <c r="D2" s="2"/>
      <c r="E2" s="2"/>
      <c r="F2" s="2"/>
      <c r="G2" s="2"/>
      <c r="H2" s="2"/>
      <c r="I2" s="2"/>
      <c r="J2" s="14"/>
      <c r="K2" s="2"/>
      <c r="L2" s="2"/>
      <c r="M2" s="33">
        <v>42750</v>
      </c>
    </row>
    <row r="3" spans="2:13" ht="15.75" x14ac:dyDescent="0.25">
      <c r="B3" s="8" t="s">
        <v>16</v>
      </c>
      <c r="C3" s="9"/>
      <c r="D3" s="9"/>
      <c r="E3" s="9"/>
      <c r="F3" s="9"/>
      <c r="G3" s="9"/>
      <c r="H3" s="9"/>
      <c r="I3" s="9"/>
      <c r="J3" s="35">
        <v>2016</v>
      </c>
      <c r="K3" s="9"/>
      <c r="L3" s="9"/>
      <c r="M3" s="9"/>
    </row>
    <row r="4" spans="2:13" x14ac:dyDescent="0.25">
      <c r="B4" s="4"/>
      <c r="C4" s="5"/>
      <c r="D4" s="6"/>
      <c r="E4" s="6"/>
      <c r="F4" s="7" t="s">
        <v>6</v>
      </c>
      <c r="G4" s="7"/>
      <c r="H4" s="7"/>
      <c r="I4" s="6" t="s">
        <v>7</v>
      </c>
      <c r="J4" s="15" t="s">
        <v>24</v>
      </c>
      <c r="K4" s="6" t="s">
        <v>23</v>
      </c>
      <c r="L4" s="6" t="s">
        <v>21</v>
      </c>
      <c r="M4" s="6" t="s">
        <v>21</v>
      </c>
    </row>
    <row r="5" spans="2:13" x14ac:dyDescent="0.25">
      <c r="B5" s="4" t="s">
        <v>9</v>
      </c>
      <c r="C5" s="5" t="s">
        <v>0</v>
      </c>
      <c r="D5" s="6" t="s">
        <v>1</v>
      </c>
      <c r="E5" s="6" t="s">
        <v>2</v>
      </c>
      <c r="F5" s="6" t="s">
        <v>3</v>
      </c>
      <c r="G5" s="6" t="s">
        <v>4</v>
      </c>
      <c r="H5" s="6" t="s">
        <v>5</v>
      </c>
      <c r="I5" s="6" t="s">
        <v>8</v>
      </c>
      <c r="J5" s="15" t="s">
        <v>26</v>
      </c>
      <c r="K5" s="6" t="s">
        <v>25</v>
      </c>
      <c r="L5" s="6" t="s">
        <v>22</v>
      </c>
      <c r="M5" s="6" t="s">
        <v>30</v>
      </c>
    </row>
    <row r="6" spans="2:13" x14ac:dyDescent="0.25">
      <c r="B6" s="34" t="s">
        <v>10</v>
      </c>
      <c r="C6" s="13" t="s">
        <v>12</v>
      </c>
      <c r="D6" s="10">
        <v>55000</v>
      </c>
      <c r="E6" s="12">
        <f>+D6*14</f>
        <v>770000</v>
      </c>
      <c r="F6" s="12">
        <f>D6*6</f>
        <v>330000</v>
      </c>
      <c r="G6" s="12">
        <f>D6/SUM($D$10,$D$20)*250000</f>
        <v>83333.333333333328</v>
      </c>
      <c r="H6" s="12">
        <v>0</v>
      </c>
      <c r="I6" s="12">
        <v>0</v>
      </c>
      <c r="J6" s="16">
        <v>31790000</v>
      </c>
      <c r="K6" s="17">
        <f>J6/D6</f>
        <v>578</v>
      </c>
      <c r="L6" s="11">
        <f>SUM(E6:I6)</f>
        <v>1183333.3333333333</v>
      </c>
      <c r="M6" s="31">
        <f>L6/J6</f>
        <v>3.7223445527943794E-2</v>
      </c>
    </row>
    <row r="7" spans="2:13" x14ac:dyDescent="0.25">
      <c r="B7" s="34" t="s">
        <v>11</v>
      </c>
      <c r="C7" s="13" t="s">
        <v>13</v>
      </c>
      <c r="D7" s="10">
        <v>35000</v>
      </c>
      <c r="E7" s="12">
        <f>+D7*17</f>
        <v>595000</v>
      </c>
      <c r="F7" s="12">
        <f t="shared" ref="F7:F9" si="0">D7*6</f>
        <v>210000</v>
      </c>
      <c r="G7" s="12">
        <f>D7/SUM($D$10,$D$20)*250000</f>
        <v>53030.303030303032</v>
      </c>
      <c r="H7" s="12">
        <v>0</v>
      </c>
      <c r="I7" s="12">
        <v>27143</v>
      </c>
      <c r="J7" s="16">
        <v>16485000</v>
      </c>
      <c r="K7" s="17">
        <f t="shared" ref="K7:K10" si="1">J7/D7</f>
        <v>471</v>
      </c>
      <c r="L7" s="11">
        <f t="shared" ref="L7:L9" si="2">SUM(E7:I7)</f>
        <v>885173.30303030298</v>
      </c>
      <c r="M7" s="31">
        <f t="shared" ref="M7:M9" si="3">L7/J7</f>
        <v>5.3695681105872188E-2</v>
      </c>
    </row>
    <row r="8" spans="2:13" x14ac:dyDescent="0.25">
      <c r="B8" s="34">
        <v>200</v>
      </c>
      <c r="C8" s="13" t="s">
        <v>14</v>
      </c>
      <c r="D8" s="10">
        <v>25000</v>
      </c>
      <c r="E8" s="12">
        <f>D8*17.5</f>
        <v>437500</v>
      </c>
      <c r="F8" s="12">
        <f t="shared" si="0"/>
        <v>150000</v>
      </c>
      <c r="G8" s="12">
        <f>D8/SUM($D$10,$D$20)*250000</f>
        <v>37878.78787878788</v>
      </c>
      <c r="H8" s="12">
        <v>0</v>
      </c>
      <c r="I8" s="12">
        <v>11002</v>
      </c>
      <c r="J8" s="16">
        <v>22475000</v>
      </c>
      <c r="K8" s="17">
        <f t="shared" si="1"/>
        <v>899</v>
      </c>
      <c r="L8" s="11">
        <f t="shared" si="2"/>
        <v>636380.78787878784</v>
      </c>
      <c r="M8" s="31">
        <f t="shared" si="3"/>
        <v>2.8315051740991672E-2</v>
      </c>
    </row>
    <row r="9" spans="2:13" x14ac:dyDescent="0.25">
      <c r="B9" s="34">
        <v>300</v>
      </c>
      <c r="C9" s="13" t="s">
        <v>17</v>
      </c>
      <c r="D9" s="10">
        <v>22500</v>
      </c>
      <c r="E9" s="12">
        <f>D9*17.5</f>
        <v>393750</v>
      </c>
      <c r="F9" s="12">
        <f t="shared" si="0"/>
        <v>135000</v>
      </c>
      <c r="G9" s="12">
        <f>D9/SUM($D$10,$D$20)*250000</f>
        <v>34090.909090909088</v>
      </c>
      <c r="H9" s="12">
        <v>0</v>
      </c>
      <c r="I9" s="12">
        <v>19960</v>
      </c>
      <c r="J9" s="16">
        <v>4747500</v>
      </c>
      <c r="K9" s="17">
        <f t="shared" si="1"/>
        <v>211</v>
      </c>
      <c r="L9" s="11">
        <f t="shared" si="2"/>
        <v>582800.90909090906</v>
      </c>
      <c r="M9" s="31">
        <f t="shared" si="3"/>
        <v>0.12275953851309301</v>
      </c>
    </row>
    <row r="10" spans="2:13" x14ac:dyDescent="0.25">
      <c r="B10" s="18" t="s">
        <v>29</v>
      </c>
      <c r="C10" s="19"/>
      <c r="D10" s="28">
        <f>SUM(D6:D9)</f>
        <v>137500</v>
      </c>
      <c r="E10" s="29">
        <f>SUM(E6:E9)</f>
        <v>2196250</v>
      </c>
      <c r="F10" s="29">
        <f t="shared" ref="F10:H10" si="4">SUM(F6:F9)</f>
        <v>825000</v>
      </c>
      <c r="G10" s="29">
        <f t="shared" si="4"/>
        <v>208333.33333333331</v>
      </c>
      <c r="H10" s="29">
        <f t="shared" si="4"/>
        <v>0</v>
      </c>
      <c r="I10" s="29">
        <f>SUM(I6:I9)</f>
        <v>58105</v>
      </c>
      <c r="J10" s="27">
        <f>SUM(J6:J9)</f>
        <v>75497500</v>
      </c>
      <c r="K10" s="20">
        <f t="shared" si="1"/>
        <v>549.07272727272732</v>
      </c>
      <c r="L10" s="30">
        <f>SUM(L6:L9)</f>
        <v>3287688.333333333</v>
      </c>
      <c r="M10" s="32">
        <f>L10/J10</f>
        <v>4.3546982791924677E-2</v>
      </c>
    </row>
    <row r="11" spans="2:13" s="22" customFormat="1" x14ac:dyDescent="0.25">
      <c r="B11" s="21"/>
      <c r="D11" s="23"/>
      <c r="E11" s="24"/>
      <c r="F11" s="24"/>
      <c r="G11" s="24"/>
      <c r="H11" s="24"/>
      <c r="I11" s="24"/>
      <c r="J11" s="25"/>
      <c r="K11" s="26"/>
    </row>
    <row r="12" spans="2:13" ht="15.75" x14ac:dyDescent="0.25">
      <c r="B12" s="8" t="s">
        <v>15</v>
      </c>
      <c r="C12" s="9"/>
      <c r="D12" s="9"/>
      <c r="E12" s="9"/>
      <c r="F12" s="9"/>
      <c r="G12" s="9"/>
      <c r="H12" s="9"/>
      <c r="I12" s="9"/>
      <c r="J12" s="35">
        <v>2016</v>
      </c>
      <c r="K12" s="9"/>
      <c r="L12" s="9"/>
      <c r="M12" s="9"/>
    </row>
    <row r="13" spans="2:13" x14ac:dyDescent="0.25">
      <c r="B13" s="4"/>
      <c r="C13" s="5"/>
      <c r="D13" s="6"/>
      <c r="E13" s="6"/>
      <c r="F13" s="7" t="s">
        <v>6</v>
      </c>
      <c r="G13" s="7"/>
      <c r="H13" s="7"/>
      <c r="I13" s="6" t="s">
        <v>7</v>
      </c>
      <c r="J13" s="15" t="str">
        <f>J4</f>
        <v>Gross</v>
      </c>
      <c r="K13" s="6" t="str">
        <f t="shared" ref="K13:M14" si="5">K4</f>
        <v>Sales</v>
      </c>
      <c r="L13" s="6" t="str">
        <f t="shared" si="5"/>
        <v>Occupancy</v>
      </c>
      <c r="M13" s="6" t="str">
        <f t="shared" si="5"/>
        <v>Occupancy</v>
      </c>
    </row>
    <row r="14" spans="2:13" x14ac:dyDescent="0.25">
      <c r="B14" s="4" t="s">
        <v>9</v>
      </c>
      <c r="C14" s="5" t="s">
        <v>0</v>
      </c>
      <c r="D14" s="6" t="s">
        <v>1</v>
      </c>
      <c r="E14" s="6" t="s">
        <v>2</v>
      </c>
      <c r="F14" s="6" t="s">
        <v>3</v>
      </c>
      <c r="G14" s="6" t="s">
        <v>4</v>
      </c>
      <c r="H14" s="6" t="s">
        <v>5</v>
      </c>
      <c r="I14" s="6" t="s">
        <v>8</v>
      </c>
      <c r="J14" s="15" t="str">
        <f>J5</f>
        <v>Annual Sales</v>
      </c>
      <c r="K14" s="6" t="str">
        <f t="shared" si="5"/>
        <v>PSF</v>
      </c>
      <c r="L14" s="6" t="str">
        <f t="shared" si="5"/>
        <v>Cost</v>
      </c>
      <c r="M14" s="6" t="str">
        <f t="shared" si="5"/>
        <v>Cost %</v>
      </c>
    </row>
    <row r="15" spans="2:13" x14ac:dyDescent="0.25">
      <c r="B15" s="34">
        <v>400</v>
      </c>
      <c r="C15" s="13" t="s">
        <v>20</v>
      </c>
      <c r="D15" s="10">
        <v>10000</v>
      </c>
      <c r="E15" s="12">
        <f>+D15*20</f>
        <v>200000</v>
      </c>
      <c r="F15" s="12">
        <f t="shared" ref="F15:F19" si="6">D15*6</f>
        <v>60000</v>
      </c>
      <c r="G15" s="12">
        <f>D15/SUM($D$10,$D$20)*250000</f>
        <v>15151.515151515152</v>
      </c>
      <c r="H15" s="12">
        <v>0</v>
      </c>
      <c r="I15" s="12">
        <v>35800</v>
      </c>
      <c r="J15" s="16">
        <v>4390000</v>
      </c>
      <c r="K15" s="17">
        <f t="shared" ref="K15:K20" si="7">J15/D15</f>
        <v>439</v>
      </c>
      <c r="L15" s="11">
        <f t="shared" ref="L15:L19" si="8">SUM(E15:I15)</f>
        <v>310951.51515151514</v>
      </c>
      <c r="M15" s="31">
        <f t="shared" ref="M15:M19" si="9">L15/J15</f>
        <v>7.0831780216746049E-2</v>
      </c>
    </row>
    <row r="16" spans="2:13" x14ac:dyDescent="0.25">
      <c r="B16" s="34">
        <v>500</v>
      </c>
      <c r="C16" s="13" t="s">
        <v>18</v>
      </c>
      <c r="D16" s="10">
        <v>7500</v>
      </c>
      <c r="E16" s="12">
        <f>D16*20.5</f>
        <v>153750</v>
      </c>
      <c r="F16" s="12">
        <f t="shared" si="6"/>
        <v>45000</v>
      </c>
      <c r="G16" s="12">
        <f>D16/SUM($D$10,$D$20)*250000</f>
        <v>11363.636363636364</v>
      </c>
      <c r="H16" s="12">
        <v>0</v>
      </c>
      <c r="I16" s="12">
        <v>0</v>
      </c>
      <c r="J16" s="16">
        <v>4335000</v>
      </c>
      <c r="K16" s="17">
        <f t="shared" si="7"/>
        <v>578</v>
      </c>
      <c r="L16" s="11">
        <f t="shared" si="8"/>
        <v>210113.63636363635</v>
      </c>
      <c r="M16" s="31">
        <f t="shared" si="9"/>
        <v>4.8469120268428222E-2</v>
      </c>
    </row>
    <row r="17" spans="2:13" x14ac:dyDescent="0.25">
      <c r="B17" s="34">
        <v>600</v>
      </c>
      <c r="C17" s="13" t="s">
        <v>28</v>
      </c>
      <c r="D17" s="10">
        <v>5000</v>
      </c>
      <c r="E17" s="12">
        <f>D17*32</f>
        <v>160000</v>
      </c>
      <c r="F17" s="12">
        <f t="shared" si="6"/>
        <v>30000</v>
      </c>
      <c r="G17" s="12">
        <f t="shared" ref="G17" si="10">D17/SUM($D$10,$D$20)*250000</f>
        <v>7575.757575757576</v>
      </c>
      <c r="H17" s="12">
        <v>0</v>
      </c>
      <c r="I17" s="12">
        <v>0</v>
      </c>
      <c r="J17" s="16">
        <v>22735000</v>
      </c>
      <c r="K17" s="17">
        <f t="shared" si="7"/>
        <v>4547</v>
      </c>
      <c r="L17" s="11">
        <f t="shared" si="8"/>
        <v>197575.75757575757</v>
      </c>
      <c r="M17" s="31">
        <f t="shared" si="9"/>
        <v>8.690378604607767E-3</v>
      </c>
    </row>
    <row r="18" spans="2:13" x14ac:dyDescent="0.25">
      <c r="B18" s="34">
        <v>700</v>
      </c>
      <c r="C18" s="13" t="s">
        <v>27</v>
      </c>
      <c r="D18" s="10">
        <v>2500</v>
      </c>
      <c r="E18" s="12">
        <f>D18*24</f>
        <v>60000</v>
      </c>
      <c r="F18" s="12">
        <f t="shared" si="6"/>
        <v>15000</v>
      </c>
      <c r="G18" s="12">
        <f>D18/SUM($D$10,$D$20)*250000</f>
        <v>3787.878787878788</v>
      </c>
      <c r="H18" s="12">
        <v>0</v>
      </c>
      <c r="I18" s="12">
        <v>7904</v>
      </c>
      <c r="J18" s="16">
        <v>4950000</v>
      </c>
      <c r="K18" s="17">
        <f t="shared" si="7"/>
        <v>1980</v>
      </c>
      <c r="L18" s="11">
        <f t="shared" si="8"/>
        <v>86691.878787878784</v>
      </c>
      <c r="M18" s="31">
        <f t="shared" si="9"/>
        <v>1.751351086623814E-2</v>
      </c>
    </row>
    <row r="19" spans="2:13" x14ac:dyDescent="0.25">
      <c r="B19" s="34">
        <v>710</v>
      </c>
      <c r="C19" s="13" t="s">
        <v>19</v>
      </c>
      <c r="D19" s="10">
        <v>2500</v>
      </c>
      <c r="E19" s="12">
        <f>D19*24</f>
        <v>60000</v>
      </c>
      <c r="F19" s="12">
        <f t="shared" si="6"/>
        <v>15000</v>
      </c>
      <c r="G19" s="12">
        <f>D19/SUM($D$10,$D$20)*250000</f>
        <v>3787.878787878788</v>
      </c>
      <c r="H19" s="12">
        <v>0</v>
      </c>
      <c r="I19" s="12">
        <v>7904</v>
      </c>
      <c r="J19" s="16">
        <v>497500</v>
      </c>
      <c r="K19" s="17">
        <f t="shared" si="7"/>
        <v>199</v>
      </c>
      <c r="L19" s="11">
        <f t="shared" si="8"/>
        <v>86691.878787878784</v>
      </c>
      <c r="M19" s="31">
        <f t="shared" si="9"/>
        <v>0.17425503273945483</v>
      </c>
    </row>
    <row r="20" spans="2:13" x14ac:dyDescent="0.25">
      <c r="B20" s="18" t="s">
        <v>29</v>
      </c>
      <c r="C20" s="19"/>
      <c r="D20" s="28">
        <f>SUM(D15:D19)</f>
        <v>27500</v>
      </c>
      <c r="E20" s="29">
        <f>SUM(E15:E19)</f>
        <v>633750</v>
      </c>
      <c r="F20" s="29">
        <f>SUM(F15:F19)</f>
        <v>165000</v>
      </c>
      <c r="G20" s="29">
        <f>SUM(G15:G19)</f>
        <v>41666.666666666657</v>
      </c>
      <c r="H20" s="29">
        <f>SUM(H15:H19)</f>
        <v>0</v>
      </c>
      <c r="I20" s="29">
        <f>SUM(I15:I19)</f>
        <v>51608</v>
      </c>
      <c r="J20" s="27">
        <f>SUM(J15:J19)</f>
        <v>36907500</v>
      </c>
      <c r="K20" s="20">
        <f t="shared" si="7"/>
        <v>1342.090909090909</v>
      </c>
      <c r="L20" s="30">
        <f>SUM(L15:L19)</f>
        <v>892024.66666666663</v>
      </c>
      <c r="M20" s="32">
        <f>L20/J20</f>
        <v>2.4169197769197768E-2</v>
      </c>
    </row>
  </sheetData>
  <mergeCells count="2">
    <mergeCell ref="F4:H4"/>
    <mergeCell ref="F13:H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Occ. Cost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Spencer Burton</dc:creator>
  <cp:lastModifiedBy>Spencer Burton</cp:lastModifiedBy>
  <dcterms:created xsi:type="dcterms:W3CDTF">2017-01-21T14:25:29Z</dcterms:created>
  <dcterms:modified xsi:type="dcterms:W3CDTF">2017-01-21T15:24:26Z</dcterms:modified>
</cp:coreProperties>
</file>